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8_{610D5D9D-75CE-4F74-97BA-48CA22AC73DF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19440" windowHeight="15000" xr2:uid="{00000000-000D-0000-FFFF-FFFF00000000}"/>
  </bookViews>
  <sheets>
    <sheet name="EAEPED_OG" sheetId="1" r:id="rId1"/>
  </sheets>
  <externalReferences>
    <externalReference r:id="rId2"/>
    <externalReference r:id="rId3"/>
  </externalReference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1" l="1"/>
  <c r="G113" i="1"/>
  <c r="G112" i="1"/>
  <c r="G111" i="1"/>
  <c r="G110" i="1"/>
  <c r="G109" i="1"/>
  <c r="G108" i="1"/>
  <c r="G107" i="1"/>
  <c r="G106" i="1"/>
  <c r="G105" i="1"/>
  <c r="G103" i="1"/>
  <c r="G101" i="1"/>
  <c r="G100" i="1"/>
  <c r="G99" i="1"/>
  <c r="G98" i="1"/>
  <c r="G96" i="1"/>
  <c r="G95" i="1"/>
  <c r="G91" i="1"/>
  <c r="G90" i="1"/>
  <c r="G89" i="1"/>
  <c r="G87" i="1"/>
  <c r="F91" i="1"/>
  <c r="F89" i="1"/>
  <c r="H154" i="1" l="1"/>
  <c r="H156" i="1"/>
  <c r="H158" i="1"/>
  <c r="H149" i="1"/>
  <c r="H148" i="1"/>
  <c r="H141" i="1"/>
  <c r="H143" i="1"/>
  <c r="H145" i="1"/>
  <c r="H139" i="1"/>
  <c r="H137" i="1"/>
  <c r="H117" i="1"/>
  <c r="H119" i="1"/>
  <c r="H121" i="1"/>
  <c r="H123" i="1"/>
  <c r="H99" i="1"/>
  <c r="H103" i="1"/>
  <c r="H90" i="1"/>
  <c r="H87" i="1"/>
  <c r="H80" i="1"/>
  <c r="H82" i="1"/>
  <c r="H84" i="1"/>
  <c r="H75" i="1"/>
  <c r="H74" i="1"/>
  <c r="H71" i="1"/>
  <c r="H65" i="1"/>
  <c r="H52" i="1"/>
  <c r="H54" i="1"/>
  <c r="H56" i="1"/>
  <c r="H58" i="1"/>
  <c r="H51" i="1"/>
  <c r="H43" i="1"/>
  <c r="H45" i="1"/>
  <c r="H47" i="1"/>
  <c r="H49" i="1"/>
  <c r="H32" i="1"/>
  <c r="H34" i="1"/>
  <c r="H36" i="1"/>
  <c r="H38" i="1"/>
  <c r="H31" i="1"/>
  <c r="H14" i="1"/>
  <c r="H16" i="1"/>
  <c r="H18" i="1"/>
  <c r="H13" i="1"/>
  <c r="E153" i="1"/>
  <c r="H153" i="1" s="1"/>
  <c r="E154" i="1"/>
  <c r="E155" i="1"/>
  <c r="H155" i="1" s="1"/>
  <c r="E156" i="1"/>
  <c r="E157" i="1"/>
  <c r="H157" i="1" s="1"/>
  <c r="E158" i="1"/>
  <c r="E152" i="1"/>
  <c r="H152" i="1" s="1"/>
  <c r="E149" i="1"/>
  <c r="E150" i="1"/>
  <c r="H150" i="1" s="1"/>
  <c r="E148" i="1"/>
  <c r="E140" i="1"/>
  <c r="H140" i="1" s="1"/>
  <c r="E141" i="1"/>
  <c r="E142" i="1"/>
  <c r="H142" i="1" s="1"/>
  <c r="E143" i="1"/>
  <c r="E144" i="1"/>
  <c r="H144" i="1" s="1"/>
  <c r="E145" i="1"/>
  <c r="E146" i="1"/>
  <c r="H146" i="1" s="1"/>
  <c r="E139" i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E120" i="1"/>
  <c r="H120" i="1" s="1"/>
  <c r="E121" i="1"/>
  <c r="E122" i="1"/>
  <c r="H122" i="1" s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E79" i="1"/>
  <c r="H79" i="1" s="1"/>
  <c r="E80" i="1"/>
  <c r="E81" i="1"/>
  <c r="H81" i="1" s="1"/>
  <c r="E82" i="1"/>
  <c r="E83" i="1"/>
  <c r="H83" i="1" s="1"/>
  <c r="E84" i="1"/>
  <c r="E78" i="1"/>
  <c r="H78" i="1" s="1"/>
  <c r="E75" i="1"/>
  <c r="E76" i="1"/>
  <c r="H76" i="1" s="1"/>
  <c r="E74" i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E62" i="1"/>
  <c r="H62" i="1" s="1"/>
  <c r="E63" i="1"/>
  <c r="H63" i="1" s="1"/>
  <c r="E61" i="1"/>
  <c r="H61" i="1" s="1"/>
  <c r="E52" i="1"/>
  <c r="E53" i="1"/>
  <c r="H53" i="1" s="1"/>
  <c r="E54" i="1"/>
  <c r="E55" i="1"/>
  <c r="H55" i="1" s="1"/>
  <c r="E56" i="1"/>
  <c r="E57" i="1"/>
  <c r="H57" i="1" s="1"/>
  <c r="E58" i="1"/>
  <c r="E59" i="1"/>
  <c r="H59" i="1" s="1"/>
  <c r="E51" i="1"/>
  <c r="E42" i="1"/>
  <c r="H42" i="1" s="1"/>
  <c r="E43" i="1"/>
  <c r="E44" i="1"/>
  <c r="H44" i="1" s="1"/>
  <c r="E45" i="1"/>
  <c r="E46" i="1"/>
  <c r="H46" i="1" s="1"/>
  <c r="E47" i="1"/>
  <c r="E48" i="1"/>
  <c r="H48" i="1" s="1"/>
  <c r="E49" i="1"/>
  <c r="E41" i="1"/>
  <c r="H41" i="1" s="1"/>
  <c r="E32" i="1"/>
  <c r="E33" i="1"/>
  <c r="H33" i="1" s="1"/>
  <c r="E34" i="1"/>
  <c r="E35" i="1"/>
  <c r="H35" i="1" s="1"/>
  <c r="E36" i="1"/>
  <c r="E37" i="1"/>
  <c r="H37" i="1" s="1"/>
  <c r="E38" i="1"/>
  <c r="E39" i="1"/>
  <c r="H39" i="1" s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H15" i="1" s="1"/>
  <c r="E16" i="1"/>
  <c r="E17" i="1"/>
  <c r="H17" i="1" s="1"/>
  <c r="E18" i="1"/>
  <c r="E19" i="1"/>
  <c r="H19" i="1" s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D10" i="1" s="1"/>
  <c r="D160" i="1" s="1"/>
  <c r="C12" i="1"/>
  <c r="G10" i="1"/>
  <c r="C10" i="1"/>
  <c r="G160" i="1" l="1"/>
  <c r="C160" i="1"/>
  <c r="F85" i="1"/>
  <c r="F160" i="1" s="1"/>
  <c r="H85" i="1"/>
  <c r="H10" i="1"/>
  <c r="E85" i="1"/>
  <c r="E10" i="1"/>
  <c r="E160" i="1" l="1"/>
  <c r="H160" i="1"/>
</calcChain>
</file>

<file path=xl/sharedStrings.xml><?xml version="1.0" encoding="utf-8"?>
<sst xmlns="http://schemas.openxmlformats.org/spreadsheetml/2006/main" count="167" uniqueCount="94">
  <si>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</si>
  <si>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</si>
  <si>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</si>
  <si>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</si>
  <si>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</si>
  <si>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</si>
  <si>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</si>
  <si>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</si>
  <si>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</si>
  <si>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</si>
  <si>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</si>
  <si>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</si>
  <si>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</si>
  <si>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</si>
  <si>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</si>
  <si>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</si>
  <si>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</si>
  <si>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</si>
  <si>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</si>
  <si>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</si>
  <si>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</si>
  <si>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</si>
  <si>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</si>
  <si>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</si>
  <si>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</si>
  <si>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</si>
  <si>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</si>
  <si>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</si>
  <si>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</si>
  <si>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</si>
  <si>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</si>
  <si>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</si>
  <si>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</si>
  <si>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</si>
  <si>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</si>
  <si>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</si>
  <si>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</si>
  <si>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</si>
  <si>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</si>
  <si>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</si>
  <si>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</si>
  <si>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</si>
  <si>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</si>
  <si>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</si>
  <si>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</si>
  <si>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</si>
  <si>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</si>
  <si>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</si>
  <si>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</si>
  <si>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</si>
  <si>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</si>
  <si>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</si>
  <si>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</si>
  <si>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</si>
  <si>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</si>
  <si>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</si>
  <si>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</si>
  <si>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</si>
  <si>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</si>
  <si>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</si>
  <si>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</si>
  <si>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</si>
  <si>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</si>
  <si>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</si>
  <si>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</si>
  <si>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</si>
  <si>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</si>
  <si>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</si>
  <si>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</si>
  <si>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</si>
  <si>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</si>
  <si>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</si>
  <si>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</si>
  <si>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</si>
  <si>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</si>
  <si>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</si>
  <si>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</si>
  <si>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</si>
  <si>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</si>
  <si>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</si>
  <si>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</si>
  <si>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</si>
  <si>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</si>
  <si>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</si>
  <si>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</si>
  <si>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</si>
  <si>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</si>
  <si>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</si>
  <si>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</si>
  <si>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</si>
  <si>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DR. IGOR CRESOP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</si>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</sst>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PCH\ESTADOS%20FINANCIEROS\2021\12%20DIC\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PCH\RFT%20-%20PASH\PASH%202021\4%20TRIM\RESUMN%20RFT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BC TODOS"/>
      <sheetName val="BC MAYOR"/>
      <sheetName val="OYA"/>
      <sheetName val="MOV AUX"/>
      <sheetName val="EDO FED banco"/>
      <sheetName val="4223"/>
      <sheetName val="ACTIVO FIJO"/>
    </sheetNames>
    <sheetDataSet>
      <sheetData sheetId="0" refreshError="1"/>
      <sheetData sheetId="1" refreshError="1"/>
      <sheetData sheetId="2" refreshError="1">
        <row r="176">
          <cell r="J176">
            <v>415923.47000000003</v>
          </cell>
        </row>
        <row r="177">
          <cell r="J177">
            <v>520722.71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RFT4T"/>
      <sheetName val="RESUMEN4t"/>
      <sheetName val="INF APOR"/>
      <sheetName val="5114"/>
      <sheetName val="RESUMEN anual"/>
      <sheetName val="5113"/>
      <sheetName val="RFTANUAL"/>
      <sheetName val="NOM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5">
          <cell r="H125">
            <v>468998.40000000002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K121" sqref="K12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4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5</v>
      </c>
      <c r="C7" s="38" t="s">
        <v>6</v>
      </c>
      <c r="D7" s="39"/>
      <c r="E7" s="39"/>
      <c r="F7" s="39"/>
      <c r="G7" s="40"/>
      <c r="H7" s="41" t="s">
        <v>7</v>
      </c>
    </row>
    <row r="8" spans="2:9" ht="24.75" thickBot="1" x14ac:dyDescent="0.25">
      <c r="B8" s="3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15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16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17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18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19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20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21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22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23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24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25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26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27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28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29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30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32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33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34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35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36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37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38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39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40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41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43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44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45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46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47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48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49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50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51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53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54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55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56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57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58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59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60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61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76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77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78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42717560.969999999</v>
      </c>
      <c r="D85" s="17">
        <f t="shared" ref="D85:H85" si="14">SUM(D86,D94,D104,D114,D124,D134,D138,D147,D151)</f>
        <v>2033560</v>
      </c>
      <c r="E85" s="31">
        <f t="shared" si="14"/>
        <v>44751120.969999999</v>
      </c>
      <c r="F85" s="17">
        <f t="shared" si="14"/>
        <v>37495192.900000006</v>
      </c>
      <c r="G85" s="17">
        <f t="shared" si="14"/>
        <v>32042247.129999999</v>
      </c>
      <c r="H85" s="31">
        <f t="shared" si="14"/>
        <v>7255928.0699999984</v>
      </c>
      <c r="M85" s="18"/>
    </row>
    <row r="86" spans="2:13" x14ac:dyDescent="0.2">
      <c r="B86" s="19" t="s">
        <v>14</v>
      </c>
      <c r="C86" s="7">
        <f>SUM(C87:C93)</f>
        <v>24371305.999999996</v>
      </c>
      <c r="D86" s="7">
        <f t="shared" ref="D86:H86" si="15">SUM(D87:D93)</f>
        <v>2033560</v>
      </c>
      <c r="E86" s="29">
        <f t="shared" si="15"/>
        <v>26404865.999999996</v>
      </c>
      <c r="F86" s="7">
        <f t="shared" si="15"/>
        <v>23138241.840000004</v>
      </c>
      <c r="G86" s="7">
        <f t="shared" si="15"/>
        <v>21732597.259999998</v>
      </c>
      <c r="H86" s="29">
        <f t="shared" si="15"/>
        <v>3266624.1599999988</v>
      </c>
    </row>
    <row r="87" spans="2:13" ht="24" x14ac:dyDescent="0.2">
      <c r="B87" s="10" t="s">
        <v>15</v>
      </c>
      <c r="C87" s="26">
        <v>14459162.859999999</v>
      </c>
      <c r="D87" s="25">
        <v>2033560</v>
      </c>
      <c r="E87" s="30">
        <f>SUM(C87:D87)</f>
        <v>16492722.859999999</v>
      </c>
      <c r="F87" s="26">
        <v>13547020.07</v>
      </c>
      <c r="G87" s="26">
        <f>13547020.07-'[1]BC TODOS'!$J$177</f>
        <v>13026297.359999999</v>
      </c>
      <c r="H87" s="34">
        <f t="shared" ref="H87:H153" si="16">SUM(E87-F87)</f>
        <v>2945702.7899999991</v>
      </c>
    </row>
    <row r="88" spans="2:13" ht="24.6" customHeight="1" x14ac:dyDescent="0.2">
      <c r="B88" s="10" t="s">
        <v>16</v>
      </c>
      <c r="C88" s="26">
        <v>3429544.63</v>
      </c>
      <c r="D88" s="25">
        <v>0</v>
      </c>
      <c r="E88" s="30">
        <f t="shared" ref="E88:E153" si="17">SUM(C88:D88)</f>
        <v>3429544.63</v>
      </c>
      <c r="F88" s="26">
        <v>3221885.37</v>
      </c>
      <c r="G88" s="26">
        <v>3221885.37</v>
      </c>
      <c r="H88" s="34">
        <f>SUM(E88-F88)</f>
        <v>207659.25999999978</v>
      </c>
    </row>
    <row r="89" spans="2:13" x14ac:dyDescent="0.2">
      <c r="B89" s="10" t="s">
        <v>17</v>
      </c>
      <c r="C89" s="26">
        <v>2784937.11</v>
      </c>
      <c r="D89" s="25">
        <v>0</v>
      </c>
      <c r="E89" s="30">
        <f t="shared" si="17"/>
        <v>2784937.11</v>
      </c>
      <c r="F89" s="26">
        <f>2591124.05-130840-216581</f>
        <v>2243703.0499999998</v>
      </c>
      <c r="G89" s="26">
        <f>+F89-[2]NOMINA!$H$125</f>
        <v>1774704.65</v>
      </c>
      <c r="H89" s="34">
        <f t="shared" si="16"/>
        <v>541234.06000000006</v>
      </c>
    </row>
    <row r="90" spans="2:13" x14ac:dyDescent="0.2">
      <c r="B90" s="10" t="s">
        <v>18</v>
      </c>
      <c r="C90" s="26">
        <v>3697661.4</v>
      </c>
      <c r="D90" s="25">
        <v>0</v>
      </c>
      <c r="E90" s="30">
        <f t="shared" si="17"/>
        <v>3697661.4</v>
      </c>
      <c r="F90" s="26">
        <v>3463204.35</v>
      </c>
      <c r="G90" s="26">
        <f>+F90-'[1]BC TODOS'!$J$176</f>
        <v>3047280.88</v>
      </c>
      <c r="H90" s="34">
        <f t="shared" si="16"/>
        <v>234457.04999999981</v>
      </c>
    </row>
    <row r="91" spans="2:13" x14ac:dyDescent="0.2">
      <c r="B91" s="10" t="s">
        <v>19</v>
      </c>
      <c r="C91" s="26">
        <v>0</v>
      </c>
      <c r="D91" s="25">
        <v>0</v>
      </c>
      <c r="E91" s="30">
        <f t="shared" si="17"/>
        <v>0</v>
      </c>
      <c r="F91" s="26">
        <f>315000+130848+216581</f>
        <v>662429</v>
      </c>
      <c r="G91" s="26">
        <f>315000+130848+216581</f>
        <v>662429</v>
      </c>
      <c r="H91" s="34">
        <f t="shared" si="16"/>
        <v>-662429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21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22</v>
      </c>
      <c r="C94" s="7">
        <f>SUM(C95:C103)</f>
        <v>986059</v>
      </c>
      <c r="D94" s="7">
        <f t="shared" ref="D94:H94" si="18">SUM(D95:D103)</f>
        <v>0</v>
      </c>
      <c r="E94" s="29">
        <f t="shared" si="18"/>
        <v>986059</v>
      </c>
      <c r="F94" s="7">
        <f t="shared" si="18"/>
        <v>405067.3</v>
      </c>
      <c r="G94" s="7">
        <f t="shared" si="18"/>
        <v>405067.3</v>
      </c>
      <c r="H94" s="29">
        <f t="shared" si="18"/>
        <v>580991.69999999995</v>
      </c>
    </row>
    <row r="95" spans="2:13" ht="24" x14ac:dyDescent="0.2">
      <c r="B95" s="10" t="s">
        <v>23</v>
      </c>
      <c r="C95" s="26">
        <v>257180</v>
      </c>
      <c r="D95" s="25">
        <v>0</v>
      </c>
      <c r="E95" s="30">
        <f t="shared" si="17"/>
        <v>257180</v>
      </c>
      <c r="F95" s="26">
        <v>239682.84</v>
      </c>
      <c r="G95" s="26">
        <f>F95</f>
        <v>239682.84</v>
      </c>
      <c r="H95" s="34">
        <f t="shared" si="16"/>
        <v>17497.160000000003</v>
      </c>
    </row>
    <row r="96" spans="2:13" x14ac:dyDescent="0.2">
      <c r="B96" s="10" t="s">
        <v>24</v>
      </c>
      <c r="C96" s="26">
        <v>160979</v>
      </c>
      <c r="D96" s="25">
        <v>0</v>
      </c>
      <c r="E96" s="30">
        <f t="shared" si="17"/>
        <v>160979</v>
      </c>
      <c r="F96" s="26">
        <v>51297.52</v>
      </c>
      <c r="G96" s="26">
        <f>F96</f>
        <v>51297.52</v>
      </c>
      <c r="H96" s="34">
        <f t="shared" si="16"/>
        <v>109681.48000000001</v>
      </c>
    </row>
    <row r="97" spans="2:18" ht="24" x14ac:dyDescent="0.2">
      <c r="B97" s="10" t="s">
        <v>25</v>
      </c>
      <c r="C97" s="26">
        <v>0</v>
      </c>
      <c r="D97" s="25">
        <v>0</v>
      </c>
      <c r="E97" s="30">
        <f t="shared" si="17"/>
        <v>0</v>
      </c>
      <c r="F97" s="35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26</v>
      </c>
      <c r="C98" s="26">
        <v>10000</v>
      </c>
      <c r="D98" s="25">
        <v>0</v>
      </c>
      <c r="E98" s="30">
        <f t="shared" si="17"/>
        <v>10000</v>
      </c>
      <c r="F98" s="26">
        <v>8418.57</v>
      </c>
      <c r="G98" s="26">
        <f>F98</f>
        <v>8418.57</v>
      </c>
      <c r="H98" s="34">
        <f t="shared" si="16"/>
        <v>1581.4300000000003</v>
      </c>
    </row>
    <row r="99" spans="2:18" ht="24" x14ac:dyDescent="0.2">
      <c r="B99" s="10" t="s">
        <v>27</v>
      </c>
      <c r="C99" s="26">
        <v>54000</v>
      </c>
      <c r="D99" s="25">
        <v>0</v>
      </c>
      <c r="E99" s="30">
        <f t="shared" si="17"/>
        <v>54000</v>
      </c>
      <c r="F99" s="55">
        <v>12760</v>
      </c>
      <c r="G99" s="26">
        <f>F99</f>
        <v>12760</v>
      </c>
      <c r="H99" s="34">
        <f t="shared" si="16"/>
        <v>41240</v>
      </c>
      <c r="J99" s="21"/>
    </row>
    <row r="100" spans="2:18" x14ac:dyDescent="0.2">
      <c r="B100" s="10" t="s">
        <v>28</v>
      </c>
      <c r="C100" s="26">
        <v>262000</v>
      </c>
      <c r="D100" s="25">
        <v>0</v>
      </c>
      <c r="E100" s="30">
        <f t="shared" si="17"/>
        <v>262000</v>
      </c>
      <c r="F100" s="26">
        <v>66092</v>
      </c>
      <c r="G100" s="26">
        <f>F100</f>
        <v>66092</v>
      </c>
      <c r="H100" s="34">
        <f t="shared" si="16"/>
        <v>195908</v>
      </c>
      <c r="R100" s="2"/>
    </row>
    <row r="101" spans="2:18" ht="24" x14ac:dyDescent="0.2">
      <c r="B101" s="10" t="s">
        <v>29</v>
      </c>
      <c r="C101" s="26">
        <v>61200</v>
      </c>
      <c r="D101" s="25">
        <v>0</v>
      </c>
      <c r="E101" s="30">
        <f t="shared" si="17"/>
        <v>61200</v>
      </c>
      <c r="F101" s="26">
        <v>394.63</v>
      </c>
      <c r="G101" s="26">
        <f>F101</f>
        <v>394.63</v>
      </c>
      <c r="H101" s="34">
        <f t="shared" si="16"/>
        <v>60805.37</v>
      </c>
    </row>
    <row r="102" spans="2:18" ht="12.6" customHeight="1" x14ac:dyDescent="0.2">
      <c r="B102" s="10" t="s">
        <v>30</v>
      </c>
      <c r="C102" s="26">
        <v>23000</v>
      </c>
      <c r="D102" s="25">
        <v>0</v>
      </c>
      <c r="E102" s="30">
        <f t="shared" si="17"/>
        <v>23000</v>
      </c>
      <c r="F102" s="26">
        <v>0</v>
      </c>
      <c r="G102" s="26">
        <v>0</v>
      </c>
      <c r="H102" s="34">
        <f t="shared" si="16"/>
        <v>23000</v>
      </c>
    </row>
    <row r="103" spans="2:18" ht="24.6" customHeight="1" x14ac:dyDescent="0.2">
      <c r="B103" s="10" t="s">
        <v>31</v>
      </c>
      <c r="C103" s="26">
        <v>157700</v>
      </c>
      <c r="D103" s="25">
        <v>0</v>
      </c>
      <c r="E103" s="30">
        <f t="shared" si="17"/>
        <v>157700</v>
      </c>
      <c r="F103" s="26">
        <v>26421.74</v>
      </c>
      <c r="G103" s="26">
        <f>F103</f>
        <v>26421.74</v>
      </c>
      <c r="H103" s="34">
        <f t="shared" si="16"/>
        <v>131278.26</v>
      </c>
    </row>
    <row r="104" spans="2:18" ht="24" x14ac:dyDescent="0.2">
      <c r="B104" s="20" t="s">
        <v>32</v>
      </c>
      <c r="C104" s="7">
        <f>SUM(C105:C113)</f>
        <v>5910195.9699999997</v>
      </c>
      <c r="D104" s="7">
        <f t="shared" ref="D104:H104" si="19">SUM(D105:D113)</f>
        <v>0</v>
      </c>
      <c r="E104" s="29">
        <f t="shared" si="19"/>
        <v>5910195.9699999997</v>
      </c>
      <c r="F104" s="7">
        <f t="shared" si="19"/>
        <v>4085504.1199999996</v>
      </c>
      <c r="G104" s="7">
        <f t="shared" si="19"/>
        <v>4085504.1199999996</v>
      </c>
      <c r="H104" s="29">
        <f t="shared" si="19"/>
        <v>1824691.8499999996</v>
      </c>
    </row>
    <row r="105" spans="2:18" x14ac:dyDescent="0.2">
      <c r="B105" s="10" t="s">
        <v>33</v>
      </c>
      <c r="C105" s="26">
        <v>1364616.3299999998</v>
      </c>
      <c r="D105" s="25">
        <v>0</v>
      </c>
      <c r="E105" s="30">
        <f t="shared" si="17"/>
        <v>1364616.3299999998</v>
      </c>
      <c r="F105" s="26">
        <v>1327705.52</v>
      </c>
      <c r="G105" s="26">
        <f>F105</f>
        <v>1327705.52</v>
      </c>
      <c r="H105" s="34">
        <f t="shared" si="16"/>
        <v>36910.809999999823</v>
      </c>
    </row>
    <row r="106" spans="2:18" x14ac:dyDescent="0.2">
      <c r="B106" s="10" t="s">
        <v>34</v>
      </c>
      <c r="C106" s="26">
        <v>1414700</v>
      </c>
      <c r="D106" s="25">
        <v>0</v>
      </c>
      <c r="E106" s="30">
        <f t="shared" si="17"/>
        <v>1414700</v>
      </c>
      <c r="F106" s="26">
        <v>293129.15000000002</v>
      </c>
      <c r="G106" s="26">
        <f t="shared" ref="G106:G113" si="20">F106</f>
        <v>293129.15000000002</v>
      </c>
      <c r="H106" s="34">
        <f t="shared" si="16"/>
        <v>1121570.8500000001</v>
      </c>
    </row>
    <row r="107" spans="2:18" ht="24" x14ac:dyDescent="0.2">
      <c r="B107" s="10" t="s">
        <v>35</v>
      </c>
      <c r="C107" s="26">
        <v>891000</v>
      </c>
      <c r="D107" s="25">
        <v>0</v>
      </c>
      <c r="E107" s="30">
        <f t="shared" si="17"/>
        <v>891000</v>
      </c>
      <c r="F107" s="26">
        <v>373677.9</v>
      </c>
      <c r="G107" s="26">
        <f t="shared" si="20"/>
        <v>373677.9</v>
      </c>
      <c r="H107" s="34">
        <f t="shared" si="16"/>
        <v>517322.1</v>
      </c>
    </row>
    <row r="108" spans="2:18" ht="24" x14ac:dyDescent="0.2">
      <c r="B108" s="10" t="s">
        <v>36</v>
      </c>
      <c r="C108" s="26">
        <v>307140</v>
      </c>
      <c r="D108" s="25">
        <v>0</v>
      </c>
      <c r="E108" s="30">
        <f t="shared" si="17"/>
        <v>307140</v>
      </c>
      <c r="F108" s="26">
        <v>357729.28000000003</v>
      </c>
      <c r="G108" s="26">
        <f t="shared" si="20"/>
        <v>357729.28000000003</v>
      </c>
      <c r="H108" s="34">
        <f t="shared" si="16"/>
        <v>-50589.280000000028</v>
      </c>
    </row>
    <row r="109" spans="2:18" ht="24" x14ac:dyDescent="0.2">
      <c r="B109" s="10" t="s">
        <v>37</v>
      </c>
      <c r="C109" s="26">
        <v>1140300</v>
      </c>
      <c r="D109" s="25">
        <v>0</v>
      </c>
      <c r="E109" s="30">
        <f t="shared" si="17"/>
        <v>1140300</v>
      </c>
      <c r="F109" s="26">
        <v>819436.02</v>
      </c>
      <c r="G109" s="26">
        <f t="shared" si="20"/>
        <v>819436.02</v>
      </c>
      <c r="H109" s="34">
        <f t="shared" si="16"/>
        <v>320863.98</v>
      </c>
    </row>
    <row r="110" spans="2:18" ht="24" x14ac:dyDescent="0.2">
      <c r="B110" s="10" t="s">
        <v>38</v>
      </c>
      <c r="C110" s="26">
        <v>28158.639999999999</v>
      </c>
      <c r="D110" s="25">
        <v>0</v>
      </c>
      <c r="E110" s="30">
        <f t="shared" si="17"/>
        <v>28158.639999999999</v>
      </c>
      <c r="F110" s="26">
        <v>400</v>
      </c>
      <c r="G110" s="26">
        <f t="shared" si="20"/>
        <v>400</v>
      </c>
      <c r="H110" s="34">
        <f t="shared" si="16"/>
        <v>27758.639999999999</v>
      </c>
    </row>
    <row r="111" spans="2:18" x14ac:dyDescent="0.2">
      <c r="B111" s="10" t="s">
        <v>39</v>
      </c>
      <c r="C111" s="26">
        <v>548081</v>
      </c>
      <c r="D111" s="25">
        <v>0</v>
      </c>
      <c r="E111" s="30">
        <f t="shared" si="17"/>
        <v>548081</v>
      </c>
      <c r="F111" s="26">
        <v>54326.879999999997</v>
      </c>
      <c r="G111" s="26">
        <f t="shared" si="20"/>
        <v>54326.879999999997</v>
      </c>
      <c r="H111" s="34">
        <f t="shared" si="16"/>
        <v>493754.12</v>
      </c>
    </row>
    <row r="112" spans="2:18" x14ac:dyDescent="0.2">
      <c r="B112" s="10" t="s">
        <v>40</v>
      </c>
      <c r="C112" s="26">
        <v>216200</v>
      </c>
      <c r="D112" s="25">
        <v>0</v>
      </c>
      <c r="E112" s="30">
        <f t="shared" si="17"/>
        <v>216200</v>
      </c>
      <c r="F112" s="26">
        <v>213436.5</v>
      </c>
      <c r="G112" s="26">
        <f t="shared" si="20"/>
        <v>213436.5</v>
      </c>
      <c r="H112" s="34">
        <f t="shared" si="16"/>
        <v>2763.5</v>
      </c>
      <c r="J112" s="21"/>
    </row>
    <row r="113" spans="2:8" x14ac:dyDescent="0.2">
      <c r="B113" s="10" t="s">
        <v>41</v>
      </c>
      <c r="C113" s="26">
        <v>0</v>
      </c>
      <c r="D113" s="25">
        <v>0</v>
      </c>
      <c r="E113" s="30">
        <f t="shared" si="17"/>
        <v>0</v>
      </c>
      <c r="F113" s="26">
        <v>645662.87</v>
      </c>
      <c r="G113" s="26">
        <f t="shared" si="20"/>
        <v>645662.87</v>
      </c>
      <c r="H113" s="34">
        <f t="shared" si="16"/>
        <v>-645662.87</v>
      </c>
    </row>
    <row r="114" spans="2:8" ht="29.25" customHeight="1" x14ac:dyDescent="0.2">
      <c r="B114" s="20" t="s">
        <v>42</v>
      </c>
      <c r="C114" s="7">
        <f>SUM(C115:C123)</f>
        <v>1450000</v>
      </c>
      <c r="D114" s="7">
        <f t="shared" ref="D114:H114" si="21">SUM(D115:D123)</f>
        <v>0</v>
      </c>
      <c r="E114" s="29">
        <f t="shared" si="21"/>
        <v>1450000</v>
      </c>
      <c r="F114" s="7">
        <f t="shared" si="21"/>
        <v>156677.47</v>
      </c>
      <c r="G114" s="7">
        <f t="shared" si="21"/>
        <v>156677.47</v>
      </c>
      <c r="H114" s="29">
        <f t="shared" si="21"/>
        <v>1293322.53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46</v>
      </c>
      <c r="C118" s="25">
        <v>1450000</v>
      </c>
      <c r="D118" s="25">
        <v>0</v>
      </c>
      <c r="E118" s="30">
        <f t="shared" si="17"/>
        <v>1450000</v>
      </c>
      <c r="F118" s="26">
        <v>156677.47</v>
      </c>
      <c r="G118" s="26">
        <f>F118</f>
        <v>156677.47</v>
      </c>
      <c r="H118" s="34">
        <f t="shared" si="16"/>
        <v>1293322.53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52</v>
      </c>
      <c r="C124" s="7">
        <f>SUM(C125:C133)</f>
        <v>10000000</v>
      </c>
      <c r="D124" s="7">
        <f t="shared" ref="D124:H124" si="22">SUM(D125:D133)</f>
        <v>0</v>
      </c>
      <c r="E124" s="29">
        <f t="shared" si="22"/>
        <v>10000000</v>
      </c>
      <c r="F124" s="7">
        <f t="shared" si="22"/>
        <v>9709702.1699999999</v>
      </c>
      <c r="G124" s="7">
        <f t="shared" si="22"/>
        <v>5662400.9800000004</v>
      </c>
      <c r="H124" s="29">
        <f t="shared" si="22"/>
        <v>290297.83000000007</v>
      </c>
    </row>
    <row r="125" spans="2:8" x14ac:dyDescent="0.2">
      <c r="B125" s="10" t="s">
        <v>53</v>
      </c>
      <c r="C125" s="25">
        <v>10000000</v>
      </c>
      <c r="D125" s="25">
        <v>0</v>
      </c>
      <c r="E125" s="30">
        <f t="shared" si="17"/>
        <v>10000000</v>
      </c>
      <c r="F125" s="26">
        <v>9709702.1699999999</v>
      </c>
      <c r="G125" s="26">
        <v>5662400.9800000004</v>
      </c>
      <c r="H125" s="34">
        <f t="shared" si="16"/>
        <v>290297.83000000007</v>
      </c>
    </row>
    <row r="126" spans="2:8" x14ac:dyDescent="0.2">
      <c r="B126" s="10" t="s">
        <v>54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3">SUM(D135:D137)</f>
        <v>0</v>
      </c>
      <c r="E134" s="29">
        <f t="shared" si="23"/>
        <v>0</v>
      </c>
      <c r="F134" s="7">
        <f t="shared" si="23"/>
        <v>0</v>
      </c>
      <c r="G134" s="7">
        <f t="shared" si="23"/>
        <v>0</v>
      </c>
      <c r="H134" s="29">
        <f t="shared" si="23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4">SUM(D139:D146)</f>
        <v>0</v>
      </c>
      <c r="E138" s="29">
        <f t="shared" si="24"/>
        <v>0</v>
      </c>
      <c r="F138" s="7">
        <f t="shared" si="24"/>
        <v>0</v>
      </c>
      <c r="G138" s="7">
        <f t="shared" si="24"/>
        <v>0</v>
      </c>
      <c r="H138" s="29">
        <f t="shared" si="24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5">SUM(D148:D150)</f>
        <v>0</v>
      </c>
      <c r="E147" s="29">
        <f t="shared" si="25"/>
        <v>0</v>
      </c>
      <c r="F147" s="7">
        <f t="shared" si="25"/>
        <v>0</v>
      </c>
      <c r="G147" s="7">
        <f t="shared" si="25"/>
        <v>0</v>
      </c>
      <c r="H147" s="29">
        <f t="shared" si="25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6">SUM(D152:D158)</f>
        <v>0</v>
      </c>
      <c r="E151" s="29">
        <f t="shared" si="26"/>
        <v>0</v>
      </c>
      <c r="F151" s="7">
        <f t="shared" si="26"/>
        <v>0</v>
      </c>
      <c r="G151" s="7">
        <f t="shared" si="26"/>
        <v>0</v>
      </c>
      <c r="H151" s="29">
        <f t="shared" si="26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7">SUM(C154:D154)</f>
        <v>0</v>
      </c>
      <c r="F154" s="26">
        <v>0</v>
      </c>
      <c r="G154" s="26">
        <v>0</v>
      </c>
      <c r="H154" s="34">
        <f t="shared" ref="H154:H158" si="28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7"/>
        <v>0</v>
      </c>
      <c r="F155" s="26">
        <v>0</v>
      </c>
      <c r="G155" s="26">
        <v>0</v>
      </c>
      <c r="H155" s="34">
        <f t="shared" si="28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7"/>
        <v>0</v>
      </c>
      <c r="F156" s="26">
        <v>0</v>
      </c>
      <c r="G156" s="26">
        <v>0</v>
      </c>
      <c r="H156" s="34">
        <f t="shared" si="28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7"/>
        <v>0</v>
      </c>
      <c r="F157" s="26">
        <v>0</v>
      </c>
      <c r="G157" s="26">
        <v>0</v>
      </c>
      <c r="H157" s="34">
        <f t="shared" si="28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7"/>
        <v>0</v>
      </c>
      <c r="F158" s="26">
        <v>0</v>
      </c>
      <c r="G158" s="26">
        <v>0</v>
      </c>
      <c r="H158" s="34">
        <f t="shared" si="28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42717560.969999999</v>
      </c>
      <c r="D160" s="24">
        <f t="shared" ref="D160:G160" si="29">SUM(D10,D85)</f>
        <v>2033560</v>
      </c>
      <c r="E160" s="32">
        <f>SUM(E10,E85)</f>
        <v>44751120.969999999</v>
      </c>
      <c r="F160" s="24">
        <f t="shared" si="29"/>
        <v>37495192.900000006</v>
      </c>
      <c r="G160" s="24">
        <f t="shared" si="29"/>
        <v>32042247.129999999</v>
      </c>
      <c r="H160" s="32">
        <f>SUM(H10,H85)</f>
        <v>7255928.0699999984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>
      <c r="B167" s="35" t="s">
        <v>90</v>
      </c>
      <c r="F167" s="35" t="s">
        <v>92</v>
      </c>
    </row>
    <row r="168" spans="2:6" s="35" customFormat="1" x14ac:dyDescent="0.2">
      <c r="B168" s="35" t="s">
        <v>91</v>
      </c>
      <c r="F168" s="35" t="s">
        <v>93</v>
      </c>
    </row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conditionalFormatting sqref="C88:C90">
    <cfRule type="cellIs" dxfId="2" priority="3" operator="lessThan">
      <formula>0</formula>
    </cfRule>
  </conditionalFormatting>
  <conditionalFormatting sqref="F87:F91">
    <cfRule type="cellIs" dxfId="1" priority="2" operator="lessThan">
      <formula>0</formula>
    </cfRule>
  </conditionalFormatting>
  <conditionalFormatting sqref="G87:G91">
    <cfRule type="cellIs" dxfId="0" priority="1" operator="lessThan">
      <formula>0</formula>
    </cfRule>
  </conditionalFormatting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2020-01-08T21:14:59Z</dcterms:created>
  <dcterms:modified xsi:type="dcterms:W3CDTF">2022-02-03T21:35:00Z</dcterms:modified>
</cp:coreProperties>
</file>